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<sst xmlns="http://schemas.openxmlformats.org/spreadsheetml/2006/main" count="121" uniqueCount="115">
  <si>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</si>
  <si>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</si>
  <si>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</si>
  <si>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</si>
  <si>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</si>
  <si>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</si>
  <si>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</si>
  <si>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</si>
  <si>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</si>
  <si>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</si>
  <si>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</si>
  <si>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</si>
  <si>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</si>
  <si>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</si>
  <si>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</si>
  <si>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</si>
  <si>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</si>
  <si>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</si>
  <si>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</si>
  <si>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</si>
  <si>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</si>
  <si>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</si>
  <si>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</si>
  <si>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</si>
  <si>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</si>
  <si>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</si>
  <si>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</si>
  <si>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</si>
  <si>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</si>
  <si>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</si>
  <si>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</si>
  <si>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</si>
  <si>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</si>
  <si>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</si>
  <si>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</si>
  <si>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</si>
  <si>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</si>
  <si>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</si>
  <si>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</si>
  <si>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</si>
  <si>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</si>
  <si>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</si>
  <si>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</si>
  <si>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</si>
  <si>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</si>
  <si>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</si>
  <si>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</si>
  <si>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</si>
  <si>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</si>
  <si>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</si>
  <si>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</si>
  <si>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</si>
  <si>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</si>
  <si>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</si>
  <si>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</si>
  <si>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</si>
  <si>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</si>
  <si>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</si>
  <si>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</si>
  <si>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</si>
  <si>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</si>
  <si>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</si>
  <si>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</si>
  <si>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</si>
  <si>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</si>
  <si>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</si>
  <si>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</si>
  <si>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</si>
  <si>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</si>
  <si>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</si>
  <si>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</si>
  <si>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</si>
  <si>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</si>
  <si>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</si>
  <si>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</si>
  <si>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</si>
  <si>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</si>
  <si>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</si>
  <si>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</si>
  <si>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</si>
  <si>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</si>
  <si>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</si>
  <si>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</si>
  <si>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</si>
  <si>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</si>
  <si>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</si>
  <si>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</si>
  <si>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</si>
  <si>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</si>
  <si>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</si>
  <si>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</si>
  <si>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</si>
  <si>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</si>
  <si>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</si>
  <si>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</si>
  <si>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</si>
  <si>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</si>
  <si>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</si>
  <si>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</si>
  <si>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</si>
  <si>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</si>
  <si>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</si>
  <si>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</si>
  <si>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</si>
  <si>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</si>
  <si>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</si>
  <si>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</si>
  <si>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</si>
  <si>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</si>
  <si>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</si>
  <si>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</si>
  <si>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</si>
  <si>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</si>
  <si>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</si>
  <si>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23.08.19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</si>
</sst>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5" t="s">
        <v>13</v>
      </c>
      <c r="E1" s="106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0.25" customHeight="1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7" t="s">
        <v>3</v>
      </c>
      <c r="B7" s="13"/>
      <c r="C7" s="107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5" t="s">
        <v>114</v>
      </c>
      <c r="I7" s="14" t="s">
        <v>38</v>
      </c>
      <c r="J7" s="113" t="s">
        <v>2</v>
      </c>
      <c r="K7" s="111" t="s">
        <v>111</v>
      </c>
    </row>
    <row r="8" spans="1:26" ht="39.75" customHeight="1">
      <c r="A8" s="107"/>
      <c r="B8" s="1" t="s">
        <v>17</v>
      </c>
      <c r="C8" s="107"/>
      <c r="D8" s="108"/>
      <c r="E8" s="108"/>
      <c r="F8" s="108"/>
      <c r="G8" s="49" t="s">
        <v>39</v>
      </c>
      <c r="H8" s="116"/>
      <c r="I8" s="49" t="s">
        <v>109</v>
      </c>
      <c r="J8" s="114"/>
      <c r="K8" s="112"/>
      <c r="M8" s="123" t="s">
        <v>112</v>
      </c>
      <c r="N8" s="113" t="s">
        <v>22</v>
      </c>
      <c r="O8" s="111" t="s">
        <v>23</v>
      </c>
      <c r="P8" s="113" t="s">
        <v>24</v>
      </c>
      <c r="Q8" s="113" t="s">
        <v>25</v>
      </c>
      <c r="R8" s="113" t="s">
        <v>26</v>
      </c>
      <c r="S8" s="113" t="s">
        <v>27</v>
      </c>
      <c r="T8" s="113" t="s">
        <v>28</v>
      </c>
      <c r="U8" s="113" t="s">
        <v>29</v>
      </c>
      <c r="V8" s="113" t="s">
        <v>30</v>
      </c>
      <c r="W8" s="113" t="s">
        <v>31</v>
      </c>
      <c r="X8" s="113" t="s">
        <v>32</v>
      </c>
      <c r="Y8" s="113" t="s">
        <v>33</v>
      </c>
      <c r="Z8" s="113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4"/>
      <c r="N9" s="114"/>
      <c r="O9" s="112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5" customFormat="1" ht="19.5" customHeight="1">
      <c r="A10" s="120" t="s">
        <v>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141846980.96</v>
      </c>
      <c r="I11" s="8"/>
      <c r="J11" s="38">
        <f aca="true" t="shared" si="0" ref="J11:J19">H11/D11*100</f>
        <v>76.33657444379992</v>
      </c>
      <c r="K11" s="38">
        <f>(H11/(N11+O11+P11+Q11+R11+O28+P28+Q28+R28+S11+S28+T11+T28+U11+U28))*100</f>
        <v>94.39861805020509</v>
      </c>
      <c r="L11" s="73"/>
      <c r="M11" s="46">
        <f>N11+O11+P11+Q11+R11+S11+T11+U11-H12</f>
        <v>6234244.289999992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125620074.19</v>
      </c>
      <c r="I12" s="37"/>
      <c r="J12" s="51">
        <f t="shared" si="0"/>
        <v>85.35108756453178</v>
      </c>
      <c r="K12" s="66">
        <f>(H12/(N11+O11+P11+Q11+R11+S11+T11+U11))*100</f>
        <v>95.27186946785848</v>
      </c>
      <c r="L12" s="73"/>
      <c r="M12" s="42">
        <f>(N12+O12+P12+Q12+R12+S12+T12+U12)-(H13+H16+H17+H18+H19)</f>
        <v>1432196.7100000083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2">
        <f>((H13+H16+H17+H18+H19)/(N12+O12+P12+Q12+R12+S12+T12+U12))*100</f>
        <v>97.85292063280848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</f>
        <v>3936726.3699999996</v>
      </c>
      <c r="I16" s="17"/>
      <c r="J16" s="17">
        <f t="shared" si="0"/>
        <v>62.487720158730156</v>
      </c>
      <c r="K16" s="10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0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60347856.9</v>
      </c>
      <c r="I20" s="33"/>
      <c r="J20" s="33">
        <f>H20/D20*100</f>
        <v>78.50954697121152</v>
      </c>
      <c r="K20" s="102">
        <f>(H20/(N20+O20+P20+Q20+R20+S20+T20+U20))*100</f>
        <v>92.6292331227068</v>
      </c>
      <c r="L20" s="73"/>
      <c r="M20" s="42">
        <f>(N20+O20+P20+Q20+R20+S20+T20+U20)-(H20)</f>
        <v>4802047.580000006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</f>
        <v>21941530.699999996</v>
      </c>
      <c r="I21" s="21"/>
      <c r="J21" s="21">
        <f aca="true" t="shared" si="5" ref="J21:J27">H21/D21*100</f>
        <v>76.94760194315036</v>
      </c>
      <c r="K21" s="10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0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0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</f>
        <v>1457941.22</v>
      </c>
      <c r="I24" s="21"/>
      <c r="J24" s="21">
        <f t="shared" si="5"/>
        <v>80.99673444444444</v>
      </c>
      <c r="K24" s="10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</f>
        <v>2133019.58</v>
      </c>
      <c r="I25" s="21"/>
      <c r="J25" s="21">
        <f t="shared" si="5"/>
        <v>48.477640603753585</v>
      </c>
      <c r="K25" s="10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0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</f>
        <v>31607931.840000004</v>
      </c>
      <c r="I27" s="21"/>
      <c r="J27" s="21">
        <f t="shared" si="5"/>
        <v>86.51529565026638</v>
      </c>
      <c r="K27" s="10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16226906.77</v>
      </c>
      <c r="I28" s="51"/>
      <c r="J28" s="51">
        <f>H28/D28*100</f>
        <v>41.99787523952903</v>
      </c>
      <c r="K28" s="100">
        <f>(H28/(N28+O28+P28+Q28+R28+S28+T28+U28))*100</f>
        <v>88.14413611627377</v>
      </c>
      <c r="L28" s="73"/>
      <c r="M28" s="47">
        <f aca="true" t="shared" si="6" ref="M28:M68">(N28+O28+P28+Q28+R28+S28+T28+U28)-H28</f>
        <v>2182606.879999999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>
        <f>23000</f>
        <v>23000</v>
      </c>
      <c r="I37" s="53"/>
      <c r="J37" s="17">
        <f t="shared" si="13"/>
        <v>6.133333333333333</v>
      </c>
      <c r="K37" s="48">
        <f t="shared" si="11"/>
        <v>46</v>
      </c>
      <c r="L37" s="73"/>
      <c r="M37" s="42">
        <f t="shared" si="6"/>
        <v>27000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37000+357721</f>
        <v>394721</v>
      </c>
      <c r="I44" s="51"/>
      <c r="J44" s="17">
        <f t="shared" si="13"/>
        <v>51.93697368421053</v>
      </c>
      <c r="K44" s="48">
        <f t="shared" si="11"/>
        <v>99.97998986828775</v>
      </c>
      <c r="L44" s="73"/>
      <c r="M44" s="42">
        <f t="shared" si="6"/>
        <v>79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40000+356469</f>
        <v>396469</v>
      </c>
      <c r="I48" s="51"/>
      <c r="J48" s="17">
        <f t="shared" si="13"/>
        <v>52.166973684210525</v>
      </c>
      <c r="K48" s="48">
        <f t="shared" si="11"/>
        <v>99.9921815889029</v>
      </c>
      <c r="L48" s="73"/>
      <c r="M48" s="42">
        <f t="shared" si="6"/>
        <v>31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3"/>
        <v>0</v>
      </c>
      <c r="K52" s="48">
        <f t="shared" si="11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3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17" t="s">
        <v>36</v>
      </c>
      <c r="B82" s="118"/>
      <c r="C82" s="118"/>
      <c r="D82" s="118"/>
      <c r="E82" s="118"/>
      <c r="F82" s="118"/>
      <c r="G82" s="119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41668895.67</v>
      </c>
      <c r="I83" s="8"/>
      <c r="J83" s="8">
        <f aca="true" t="shared" si="18" ref="J83:J111">H83/D83*100</f>
        <v>19.06730087675759</v>
      </c>
      <c r="K83" s="100">
        <f>(H83/(N83+O83+P83+Q83+R83+S83+T83+U83))*100</f>
        <v>45.398785006213416</v>
      </c>
      <c r="L83" s="73"/>
      <c r="M83" s="95">
        <f aca="true" t="shared" si="19" ref="M83:M112">(N83+O83+P83+Q83+R83+S83+T83+U83)-H83</f>
        <v>50115269.17999999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48">
        <f>(H84/(N84+O84+P84+Q84+R84+S84+T84+U84))*100</f>
        <v>2.6534545454545455</v>
      </c>
      <c r="L84" s="73"/>
      <c r="M84" s="42">
        <f t="shared" si="19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15136+68629</f>
        <v>83765</v>
      </c>
      <c r="I85" s="54"/>
      <c r="J85" s="17">
        <f t="shared" si="18"/>
        <v>4.18825</v>
      </c>
      <c r="K85" s="48">
        <f aca="true" t="shared" si="21" ref="K85:K112">(H85/(N85+O85+P85+Q85+R85+S85+T85+U85))*100</f>
        <v>5.584333333333333</v>
      </c>
      <c r="L85" s="73"/>
      <c r="M85" s="42">
        <f t="shared" si="19"/>
        <v>1416235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48">
        <f t="shared" si="21"/>
        <v>1.3548461538461538</v>
      </c>
      <c r="L86" s="73"/>
      <c r="M86" s="42">
        <f t="shared" si="19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48">
        <f t="shared" si="21"/>
        <v>47.51821166666667</v>
      </c>
      <c r="L88" s="73"/>
      <c r="M88" s="42">
        <f t="shared" si="19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48">
        <f t="shared" si="21"/>
        <v>11.11111111111111</v>
      </c>
      <c r="L89" s="73"/>
      <c r="M89" s="42">
        <f t="shared" si="19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01">
        <f>5000000+350000+1700000-315150-7000000</f>
        <v>-265150</v>
      </c>
      <c r="V91" s="101"/>
      <c r="W91" s="101">
        <f>250000+7000000</f>
        <v>7250000</v>
      </c>
      <c r="X91" s="101"/>
      <c r="Y91" s="101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847001.35+9472398.19</f>
        <v>10319399.54</v>
      </c>
      <c r="I92" s="54"/>
      <c r="J92" s="75">
        <f t="shared" si="18"/>
        <v>34.397998466666664</v>
      </c>
      <c r="K92" s="48">
        <f t="shared" si="21"/>
        <v>50.337061061627466</v>
      </c>
      <c r="L92" s="73"/>
      <c r="M92" s="42">
        <f t="shared" si="19"/>
        <v>10181200.46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48">
        <f t="shared" si="21"/>
        <v>3.1471</v>
      </c>
      <c r="L94" s="73"/>
      <c r="M94" s="42">
        <f t="shared" si="19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48">
        <f t="shared" si="21"/>
        <v>19.67972</v>
      </c>
      <c r="L105" s="73"/>
      <c r="M105" s="42">
        <f t="shared" si="19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>
        <f>17148</f>
        <v>17148</v>
      </c>
      <c r="I106" s="54"/>
      <c r="J106" s="97">
        <f t="shared" si="18"/>
        <v>0.8574</v>
      </c>
      <c r="K106" s="48">
        <f t="shared" si="21"/>
        <v>1.7148</v>
      </c>
      <c r="L106" s="73"/>
      <c r="M106" s="42">
        <f t="shared" si="19"/>
        <v>982852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48">
        <f t="shared" si="21"/>
        <v>0</v>
      </c>
      <c r="L109" s="73"/>
      <c r="M109" s="42">
        <f t="shared" si="19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183515876.63</v>
      </c>
      <c r="I112" s="8"/>
      <c r="J112" s="8">
        <f>H112/D112*100</f>
        <v>45.384983180493</v>
      </c>
      <c r="K112" s="100">
        <f t="shared" si="21"/>
        <v>75.81796954310826</v>
      </c>
      <c r="L112" s="73"/>
      <c r="M112" s="47">
        <f t="shared" si="19"/>
        <v>58532120.349999994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44440322.09</v>
      </c>
      <c r="V112" s="47">
        <f t="shared" si="26"/>
        <v>31247776.6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2019-08-23T08:18:17Z</dcterms:modified>
  <cp:category/>
  <cp:version/>
  <cp:contentType/>
  <cp:contentStatus/>
</cp:coreProperties>
</file>